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 year project" sheetId="1" state="visible" r:id="rId2"/>
    <sheet name="Rate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<sst xmlns="http://schemas.openxmlformats.org/spreadsheetml/2006/main" count="51" uniqueCount="48">
  <si>
    <t xml:space="preserve">Northeastern University, Wilson</t>
  </si>
  <si>
    <t xml:space="preserve">Budget period 2/1/20 - 5/31/20</t>
  </si>
  <si>
    <t xml:space="preserve">Year 1</t>
  </si>
  <si>
    <t xml:space="preserve">Year 2</t>
  </si>
  <si>
    <t xml:space="preserve">Year 3</t>
  </si>
  <si>
    <t xml:space="preserve">Totals</t>
  </si>
  <si>
    <t xml:space="preserve">Salary and Fringe Benefits</t>
  </si>
  <si>
    <t xml:space="preserve">Calendar months</t>
  </si>
  <si>
    <t xml:space="preserve">Summer months</t>
  </si>
  <si>
    <t xml:space="preserve">FY 20 Salary</t>
  </si>
  <si>
    <t xml:space="preserve">FB RATE</t>
  </si>
  <si>
    <t xml:space="preserve">Salary</t>
  </si>
  <si>
    <t xml:space="preserve">PI Wilson</t>
  </si>
  <si>
    <t xml:space="preserve">Co-PI Mislove</t>
  </si>
  <si>
    <t xml:space="preserve">Post Doc</t>
  </si>
  <si>
    <t xml:space="preserve">PhD Research Assistant, TBN</t>
  </si>
  <si>
    <t xml:space="preserve">Total Salary</t>
  </si>
  <si>
    <t xml:space="preserve">Fringe benefits FT</t>
  </si>
  <si>
    <t xml:space="preserve">Fringe benefits PT</t>
  </si>
  <si>
    <t xml:space="preserve">Total Fringe benefits</t>
  </si>
  <si>
    <t xml:space="preserve">TOTAL SALARY &amp; FB</t>
  </si>
  <si>
    <t xml:space="preserve">Other Direct Costs</t>
  </si>
  <si>
    <t xml:space="preserve">Travel Domestic</t>
  </si>
  <si>
    <t xml:space="preserve">Travel Foreign</t>
  </si>
  <si>
    <t xml:space="preserve">Amazon Mechanical Turk</t>
  </si>
  <si>
    <t xml:space="preserve">Materials</t>
  </si>
  <si>
    <t xml:space="preserve">Equipment over 5K</t>
  </si>
  <si>
    <t xml:space="preserve">Tuition</t>
  </si>
  <si>
    <t xml:space="preserve">Total Other Direct Costs</t>
  </si>
  <si>
    <t xml:space="preserve">TOTAL DIRECT COSTS</t>
  </si>
  <si>
    <t xml:space="preserve">MTDC</t>
  </si>
  <si>
    <t xml:space="preserve">Indirect Costs</t>
  </si>
  <si>
    <t xml:space="preserve">IDC rate</t>
  </si>
  <si>
    <t xml:space="preserve">TOTALS</t>
  </si>
  <si>
    <t xml:space="preserve"> </t>
  </si>
  <si>
    <t xml:space="preserve">*If start date is 7/1/19 or later, use 24.4% Fringe</t>
  </si>
  <si>
    <t xml:space="preserve">Cost Item</t>
  </si>
  <si>
    <t xml:space="preserve">If start date is….</t>
  </si>
  <si>
    <t xml:space="preserve">Use this # </t>
  </si>
  <si>
    <t xml:space="preserve">GRA</t>
  </si>
  <si>
    <t xml:space="preserve">Summer Salary</t>
  </si>
  <si>
    <t xml:space="preserve">9/1/18 - 8/31/19</t>
  </si>
  <si>
    <t xml:space="preserve">Use rate from FY 19 salary sheet</t>
  </si>
  <si>
    <t xml:space="preserve">9/1/2019 - 8/31/20</t>
  </si>
  <si>
    <t xml:space="preserve">Use FY 19 rate + 3%</t>
  </si>
  <si>
    <t xml:space="preserve">Post-Doc</t>
  </si>
  <si>
    <t xml:space="preserve">Use Grade 10 on HRM website, currently 65410</t>
  </si>
  <si>
    <t xml:space="preserve">after 7/1/18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</si>
</sst>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%"/>
    <numFmt numFmtId="167" formatCode="_(\$* #,##0_);_(\$* \(#,##0\);_(\$* \-??_);_(@_)"/>
    <numFmt numFmtId="168" formatCode="General"/>
    <numFmt numFmtId="169" formatCode="_(\$* #,##0.00_);_(\$* \(#,##0.00\);_(\$* \-??_);_(@_)"/>
    <numFmt numFmtId="170" formatCode="0.0%"/>
    <numFmt numFmtId="171" formatCode="0.00%"/>
    <numFmt numFmtId="172" formatCode="[$-409]m/d/yyyy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2"/>
      <charset val="1"/>
    </font>
    <font>
      <b val="true"/>
      <sz val="11"/>
      <color rgb="FF1F497D"/>
      <name val="Calibri"/>
      <family val="2"/>
      <charset val="1"/>
    </font>
    <font>
      <sz val="10"/>
      <color rgb="FF0066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7" shrinkToFit="false"/>
      <protection locked="true" hidden="false"/>
    </xf>
    <xf numFmtId="170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5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2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4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2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Heading 4" xfId="20"/>
    <cellStyle name="Excel Built-in 20% - Accent1" xfId="21"/>
    <cellStyle name="Good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42.42"/>
    <col collapsed="false" customWidth="true" hidden="false" outlineLevel="0" max="3" min="3" style="0" width="14.57"/>
    <col collapsed="false" customWidth="true" hidden="false" outlineLevel="0" max="5" min="5" style="0" width="13.47"/>
    <col collapsed="false" customWidth="true" hidden="false" outlineLevel="0" max="7" min="7" style="0" width="15.71"/>
    <col collapsed="false" customWidth="true" hidden="true" outlineLevel="0" max="10" min="8" style="0" width="15.71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5" hidden="false" customHeight="false" outlineLevel="0" collapsed="false">
      <c r="A2" s="1" t="s">
        <v>1</v>
      </c>
      <c r="B2" s="1"/>
      <c r="C2" s="1"/>
      <c r="D2" s="2"/>
      <c r="E2" s="2"/>
      <c r="F2" s="2"/>
      <c r="G2" s="2"/>
      <c r="H2" s="2"/>
      <c r="I2" s="2"/>
    </row>
    <row r="3" customFormat="false" ht="15" hidden="false" customHeight="false" outlineLevel="0" collapsed="false">
      <c r="G3" s="0" t="s">
        <v>2</v>
      </c>
      <c r="H3" s="0" t="s">
        <v>3</v>
      </c>
      <c r="I3" s="0" t="s">
        <v>4</v>
      </c>
      <c r="J3" s="0" t="s">
        <v>5</v>
      </c>
    </row>
    <row r="4" customFormat="false" ht="15" hidden="false" customHeight="false" outlineLevel="0" collapsed="false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</row>
    <row r="5" customFormat="false" ht="30" hidden="false" customHeight="false" outlineLevel="0" collapsed="false">
      <c r="C5" s="4" t="s">
        <v>7</v>
      </c>
      <c r="D5" s="4" t="s">
        <v>8</v>
      </c>
      <c r="E5" s="4" t="s">
        <v>9</v>
      </c>
      <c r="F5" s="4" t="s">
        <v>10</v>
      </c>
      <c r="G5" s="5" t="s">
        <v>11</v>
      </c>
      <c r="H5" s="5"/>
      <c r="I5" s="5"/>
    </row>
    <row r="6" customFormat="false" ht="13.8" hidden="false" customHeight="false" outlineLevel="0" collapsed="false">
      <c r="B6" s="0" t="s">
        <v>12</v>
      </c>
      <c r="C6" s="6"/>
      <c r="D6" s="7" t="n">
        <v>1</v>
      </c>
      <c r="E6" s="8" t="n">
        <v>145166</v>
      </c>
      <c r="F6" s="9"/>
      <c r="G6" s="10" t="n">
        <f aca="false">E6/8*D6</f>
        <v>18145.75</v>
      </c>
      <c r="H6" s="11" t="n">
        <f aca="false">G6*103%</f>
        <v>18690.1225</v>
      </c>
      <c r="I6" s="11" t="n">
        <f aca="false">H6*103%</f>
        <v>19250.826175</v>
      </c>
      <c r="J6" s="11" t="n">
        <f aca="false">SUM(G6:I6)</f>
        <v>56086.698675</v>
      </c>
    </row>
    <row r="7" customFormat="false" ht="13.8" hidden="false" customHeight="false" outlineLevel="0" collapsed="false">
      <c r="B7" s="0" t="s">
        <v>13</v>
      </c>
      <c r="C7" s="6"/>
      <c r="D7" s="7" t="n">
        <v>1</v>
      </c>
      <c r="E7" s="8" t="n">
        <v>174203</v>
      </c>
      <c r="F7" s="9"/>
      <c r="G7" s="10" t="n">
        <f aca="false">(E7/8*D7)</f>
        <v>21775.375</v>
      </c>
      <c r="H7" s="11" t="n">
        <f aca="false">G7*103%</f>
        <v>22428.63625</v>
      </c>
      <c r="I7" s="11" t="n">
        <f aca="false">H7*103%</f>
        <v>23101.4953375</v>
      </c>
      <c r="J7" s="11" t="n">
        <f aca="false">SUM(G7:I7)</f>
        <v>67305.5065875</v>
      </c>
    </row>
    <row r="8" customFormat="false" ht="13.8" hidden="false" customHeight="false" outlineLevel="0" collapsed="false">
      <c r="B8" s="0" t="s">
        <v>14</v>
      </c>
      <c r="C8" s="6" t="n">
        <v>0</v>
      </c>
      <c r="D8" s="7"/>
      <c r="E8" s="8" t="n">
        <v>100000</v>
      </c>
      <c r="F8" s="9"/>
      <c r="G8" s="10" t="n">
        <f aca="false">E8/12*C8</f>
        <v>0</v>
      </c>
      <c r="H8" s="11" t="n">
        <f aca="false">G8*1.03</f>
        <v>0</v>
      </c>
      <c r="I8" s="11" t="n">
        <f aca="false">H8*1.03</f>
        <v>0</v>
      </c>
      <c r="J8" s="11" t="n">
        <f aca="false">SUM(G8:I8)</f>
        <v>0</v>
      </c>
    </row>
    <row r="9" customFormat="false" ht="13.8" hidden="false" customHeight="false" outlineLevel="0" collapsed="false">
      <c r="B9" s="0" t="s">
        <v>15</v>
      </c>
      <c r="C9" s="7" t="n">
        <v>4</v>
      </c>
      <c r="D9" s="6"/>
      <c r="E9" s="12" t="n">
        <f aca="false">Rates!C11</f>
        <v>37337.5</v>
      </c>
      <c r="F9" s="9"/>
      <c r="G9" s="13" t="n">
        <f aca="false">E9/12*C9</f>
        <v>12445.8333333333</v>
      </c>
      <c r="H9" s="13" t="n">
        <f aca="false">G9*1.03</f>
        <v>12819.2083333333</v>
      </c>
      <c r="I9" s="13" t="n">
        <f aca="false">H9*1.03</f>
        <v>13203.7845833333</v>
      </c>
      <c r="J9" s="14" t="n">
        <f aca="false">SUM(G9:I9)</f>
        <v>38468.82625</v>
      </c>
    </row>
    <row r="10" customFormat="false" ht="13.8" hidden="false" customHeight="false" outlineLevel="0" collapsed="false">
      <c r="B10" s="0" t="s">
        <v>15</v>
      </c>
      <c r="C10" s="7" t="n">
        <v>4</v>
      </c>
      <c r="D10" s="6"/>
      <c r="E10" s="12" t="n">
        <f aca="false">Rates!C11</f>
        <v>37337.5</v>
      </c>
      <c r="F10" s="9"/>
      <c r="G10" s="15" t="n">
        <f aca="false">E10/12*C10</f>
        <v>12445.8333333333</v>
      </c>
      <c r="H10" s="15" t="n">
        <f aca="false">G10*1.03</f>
        <v>12819.2083333333</v>
      </c>
      <c r="I10" s="15" t="n">
        <f aca="false">H10*1.03</f>
        <v>13203.7845833333</v>
      </c>
      <c r="J10" s="16" t="n">
        <f aca="false">SUM(G10:I10)</f>
        <v>38468.82625</v>
      </c>
    </row>
    <row r="11" customFormat="false" ht="13.8" hidden="false" customHeight="false" outlineLevel="0" collapsed="false">
      <c r="B11" s="17" t="s">
        <v>16</v>
      </c>
      <c r="C11" s="7"/>
      <c r="D11" s="6"/>
      <c r="E11" s="6"/>
      <c r="F11" s="9"/>
      <c r="G11" s="13" t="n">
        <f aca="false">SUM(G6:G10)</f>
        <v>64812.7916666667</v>
      </c>
      <c r="H11" s="13" t="n">
        <f aca="false">SUM(H6:H10)</f>
        <v>66757.1754166667</v>
      </c>
      <c r="I11" s="13" t="n">
        <f aca="false">SUM(I6:I10)</f>
        <v>68759.8906791667</v>
      </c>
      <c r="J11" s="11" t="n">
        <f aca="false">SUM(J6:J10)</f>
        <v>200329.8577625</v>
      </c>
    </row>
    <row r="12" customFormat="false" ht="15" hidden="false" customHeight="false" outlineLevel="0" collapsed="false">
      <c r="F12" s="9"/>
      <c r="G12" s="11"/>
      <c r="H12" s="11"/>
      <c r="I12" s="11"/>
    </row>
    <row r="13" customFormat="false" ht="15" hidden="false" customHeight="false" outlineLevel="0" collapsed="false">
      <c r="B13" s="0" t="s">
        <v>17</v>
      </c>
      <c r="F13" s="18" t="n">
        <v>0.25</v>
      </c>
      <c r="G13" s="11" t="n">
        <f aca="false">SUM(G6:G8)*$F$13</f>
        <v>9980.28125</v>
      </c>
      <c r="H13" s="11" t="n">
        <f aca="false">SUM(H6:H8)*$F$13</f>
        <v>10279.6896875</v>
      </c>
      <c r="I13" s="11" t="n">
        <f aca="false">SUM(I6:I8)*$F$13</f>
        <v>10588.080378125</v>
      </c>
      <c r="J13" s="14" t="n">
        <f aca="false">SUM(G13:I13)</f>
        <v>30848.051315625</v>
      </c>
    </row>
    <row r="14" customFormat="false" ht="15" hidden="false" customHeight="false" outlineLevel="0" collapsed="false">
      <c r="B14" s="0" t="s">
        <v>18</v>
      </c>
      <c r="F14" s="19" t="n">
        <v>0.0765</v>
      </c>
      <c r="G14" s="16" t="n">
        <f aca="false">SUM(G9:G10)*$F$14</f>
        <v>1904.2125</v>
      </c>
      <c r="H14" s="16" t="n">
        <f aca="false">SUM(H9:H10)*$F$14</f>
        <v>1961.338875</v>
      </c>
      <c r="I14" s="16" t="n">
        <f aca="false">SUM(I9:I10)*$F$14</f>
        <v>2020.17904125</v>
      </c>
      <c r="J14" s="16" t="n">
        <f aca="false">SUM(G14:I14)</f>
        <v>5885.73041625</v>
      </c>
    </row>
    <row r="15" customFormat="false" ht="15" hidden="false" customHeight="false" outlineLevel="0" collapsed="false">
      <c r="F15" s="19"/>
      <c r="G15" s="14" t="n">
        <f aca="false">SUM(G13:G14)</f>
        <v>11884.49375</v>
      </c>
      <c r="H15" s="14" t="n">
        <f aca="false">SUM(H13:H14)</f>
        <v>12241.0285625</v>
      </c>
      <c r="I15" s="14" t="n">
        <f aca="false">SUM(I13:I14)</f>
        <v>12608.259419375</v>
      </c>
      <c r="J15" s="11" t="n">
        <f aca="false">SUM(G15:I15)</f>
        <v>36733.781731875</v>
      </c>
    </row>
    <row r="16" customFormat="false" ht="15" hidden="false" customHeight="false" outlineLevel="0" collapsed="false">
      <c r="B16" s="20" t="s">
        <v>19</v>
      </c>
      <c r="F16" s="9"/>
      <c r="G16" s="11"/>
      <c r="H16" s="11"/>
      <c r="I16" s="11"/>
    </row>
    <row r="17" customFormat="false" ht="15" hidden="false" customHeight="false" outlineLevel="0" collapsed="false">
      <c r="B17" s="20"/>
      <c r="F17" s="9"/>
      <c r="G17" s="11"/>
      <c r="H17" s="11"/>
      <c r="I17" s="11"/>
      <c r="J17" s="21"/>
    </row>
    <row r="18" customFormat="false" ht="15" hidden="false" customHeight="false" outlineLevel="0" collapsed="false">
      <c r="B18" s="20" t="s">
        <v>20</v>
      </c>
      <c r="F18" s="9"/>
      <c r="G18" s="16" t="n">
        <f aca="false">SUM(G11,G15)</f>
        <v>76697.2854166667</v>
      </c>
      <c r="H18" s="16" t="n">
        <f aca="false">SUM(H11,H15)</f>
        <v>78998.2039791667</v>
      </c>
      <c r="I18" s="16" t="n">
        <f aca="false">SUM(I11,I15)</f>
        <v>81368.1500985417</v>
      </c>
      <c r="J18" s="22" t="n">
        <f aca="false">SUM(J11,J15)</f>
        <v>237063.639494375</v>
      </c>
    </row>
    <row r="19" customFormat="false" ht="15" hidden="false" customHeight="false" outlineLevel="0" collapsed="false">
      <c r="F19" s="9"/>
      <c r="G19" s="11"/>
      <c r="H19" s="11"/>
      <c r="I19" s="11"/>
      <c r="J19" s="11"/>
    </row>
    <row r="20" customFormat="false" ht="15" hidden="false" customHeight="false" outlineLevel="0" collapsed="false">
      <c r="A20" s="3" t="s">
        <v>21</v>
      </c>
      <c r="B20" s="3"/>
      <c r="C20" s="3"/>
      <c r="D20" s="3"/>
      <c r="E20" s="3"/>
      <c r="F20" s="23"/>
      <c r="G20" s="24"/>
      <c r="H20" s="24"/>
      <c r="I20" s="24"/>
      <c r="J20" s="24"/>
    </row>
    <row r="21" customFormat="false" ht="15" hidden="false" customHeight="false" outlineLevel="0" collapsed="false">
      <c r="B21" s="6" t="s">
        <v>22</v>
      </c>
      <c r="F21" s="9"/>
      <c r="G21" s="14" t="n">
        <v>1800</v>
      </c>
      <c r="H21" s="14" t="n">
        <f aca="false">G21*103%</f>
        <v>1854</v>
      </c>
      <c r="I21" s="14" t="n">
        <f aca="false">H21*103%</f>
        <v>1909.62</v>
      </c>
      <c r="J21" s="11" t="n">
        <f aca="false">SUM(G21:I21)</f>
        <v>5563.62</v>
      </c>
    </row>
    <row r="22" customFormat="false" ht="15" hidden="false" customHeight="false" outlineLevel="0" collapsed="false">
      <c r="B22" s="6" t="s">
        <v>23</v>
      </c>
      <c r="F22" s="9"/>
      <c r="G22" s="14" t="n">
        <v>0</v>
      </c>
      <c r="H22" s="14" t="n">
        <f aca="false">G22*1.03</f>
        <v>0</v>
      </c>
      <c r="I22" s="14" t="n">
        <f aca="false">H22*1.03</f>
        <v>0</v>
      </c>
      <c r="J22" s="11" t="n">
        <f aca="false">SUM(G22:I22)</f>
        <v>0</v>
      </c>
    </row>
    <row r="23" customFormat="false" ht="15" hidden="false" customHeight="false" outlineLevel="0" collapsed="false">
      <c r="B23" s="6" t="s">
        <v>24</v>
      </c>
      <c r="F23" s="9"/>
      <c r="G23" s="14" t="n">
        <v>0</v>
      </c>
      <c r="H23" s="14" t="n">
        <f aca="false">G23*1.03</f>
        <v>0</v>
      </c>
      <c r="I23" s="14" t="n">
        <f aca="false">H23*1.03</f>
        <v>0</v>
      </c>
      <c r="J23" s="11" t="n">
        <f aca="false">SUM(G23:I23)</f>
        <v>0</v>
      </c>
    </row>
    <row r="24" customFormat="false" ht="15" hidden="false" customHeight="false" outlineLevel="0" collapsed="false">
      <c r="B24" s="6" t="s">
        <v>25</v>
      </c>
      <c r="F24" s="9"/>
      <c r="G24" s="14" t="n">
        <v>0</v>
      </c>
      <c r="H24" s="14" t="n">
        <v>0</v>
      </c>
      <c r="I24" s="14" t="n">
        <f aca="false">H24*103%</f>
        <v>0</v>
      </c>
      <c r="J24" s="11" t="n">
        <f aca="false">SUM(G24:I24)</f>
        <v>0</v>
      </c>
    </row>
    <row r="25" customFormat="false" ht="15" hidden="false" customHeight="false" outlineLevel="0" collapsed="false">
      <c r="B25" s="6" t="s">
        <v>26</v>
      </c>
      <c r="F25" s="9"/>
      <c r="G25" s="14" t="n">
        <v>0</v>
      </c>
      <c r="H25" s="14" t="n">
        <v>0</v>
      </c>
      <c r="I25" s="14" t="n">
        <v>0</v>
      </c>
      <c r="J25" s="11" t="n">
        <f aca="false">SUM(G25:I25)</f>
        <v>0</v>
      </c>
    </row>
    <row r="26" customFormat="false" ht="15" hidden="false" customHeight="false" outlineLevel="0" collapsed="false">
      <c r="B26" s="0" t="s">
        <v>27</v>
      </c>
      <c r="E26" s="0" t="n">
        <f aca="false">Rates!C6-1</f>
        <v>6343.8</v>
      </c>
      <c r="F26" s="9"/>
      <c r="G26" s="16" t="n">
        <f aca="false">E26</f>
        <v>6343.8</v>
      </c>
      <c r="H26" s="16" t="n">
        <f aca="false">G26*103%</f>
        <v>6534.114</v>
      </c>
      <c r="I26" s="16" t="n">
        <f aca="false">H26*103%</f>
        <v>6730.13742</v>
      </c>
      <c r="J26" s="16" t="n">
        <f aca="false">SUM(G26:I26)</f>
        <v>19608.05142</v>
      </c>
    </row>
    <row r="27" customFormat="false" ht="15" hidden="false" customHeight="false" outlineLevel="0" collapsed="false">
      <c r="B27" s="20" t="s">
        <v>28</v>
      </c>
      <c r="F27" s="9"/>
      <c r="G27" s="14" t="n">
        <f aca="false">SUM(G21:G26)</f>
        <v>8143.8</v>
      </c>
      <c r="H27" s="14" t="n">
        <f aca="false">SUM(H21:H26)</f>
        <v>8388.114</v>
      </c>
      <c r="I27" s="14" t="n">
        <f aca="false">SUM(I21:I26)</f>
        <v>8639.75742</v>
      </c>
      <c r="J27" s="11" t="n">
        <f aca="false">SUM(G27:I27)</f>
        <v>25171.67142</v>
      </c>
    </row>
    <row r="28" customFormat="false" ht="15" hidden="false" customHeight="false" outlineLevel="0" collapsed="false">
      <c r="G28" s="11"/>
      <c r="H28" s="11"/>
      <c r="I28" s="11"/>
      <c r="J28" s="11"/>
    </row>
    <row r="29" customFormat="false" ht="15" hidden="false" customHeight="false" outlineLevel="0" collapsed="false">
      <c r="A29" s="3" t="s">
        <v>29</v>
      </c>
      <c r="B29" s="3"/>
      <c r="C29" s="3"/>
      <c r="D29" s="3"/>
      <c r="E29" s="3"/>
      <c r="F29" s="23"/>
      <c r="G29" s="24" t="n">
        <f aca="false">SUM(G18,G27)</f>
        <v>84841.0854166667</v>
      </c>
      <c r="H29" s="24" t="n">
        <f aca="false">SUM(H18,H27)</f>
        <v>87386.3179791667</v>
      </c>
      <c r="I29" s="24" t="n">
        <f aca="false">SUM(I18,I27)</f>
        <v>90007.9075185417</v>
      </c>
      <c r="J29" s="24" t="n">
        <f aca="false">SUM(J18,J27)</f>
        <v>262235.310914375</v>
      </c>
    </row>
    <row r="30" customFormat="false" ht="15" hidden="false" customHeight="false" outlineLevel="0" collapsed="false">
      <c r="G30" s="11"/>
      <c r="H30" s="11"/>
      <c r="I30" s="11"/>
      <c r="J30" s="11"/>
    </row>
    <row r="31" customFormat="false" ht="15" hidden="false" customHeight="false" outlineLevel="0" collapsed="false">
      <c r="A31" s="24" t="s">
        <v>30</v>
      </c>
      <c r="B31" s="24"/>
      <c r="C31" s="24"/>
      <c r="D31" s="24"/>
      <c r="E31" s="24"/>
      <c r="F31" s="24"/>
      <c r="G31" s="24" t="n">
        <f aca="false">G29-G26-G25</f>
        <v>78497.2854166667</v>
      </c>
      <c r="H31" s="24" t="n">
        <f aca="false">H29-H26-H25</f>
        <v>80852.2039791667</v>
      </c>
      <c r="I31" s="24" t="n">
        <f aca="false">I29-I26-I25</f>
        <v>83277.7700985417</v>
      </c>
      <c r="J31" s="24" t="n">
        <f aca="false">J29-J26-J25</f>
        <v>242627.259494375</v>
      </c>
    </row>
    <row r="32" customFormat="false" ht="15" hidden="false" customHeight="false" outlineLevel="0" collapsed="false">
      <c r="G32" s="25"/>
      <c r="H32" s="25"/>
      <c r="I32" s="25"/>
      <c r="J32" s="25"/>
    </row>
    <row r="33" customFormat="false" ht="15" hidden="false" customHeight="false" outlineLevel="0" collapsed="false">
      <c r="A33" s="3" t="s">
        <v>31</v>
      </c>
      <c r="B33" s="3"/>
      <c r="C33" s="3" t="s">
        <v>32</v>
      </c>
      <c r="D33" s="26" t="n">
        <v>0.25</v>
      </c>
      <c r="E33" s="3"/>
      <c r="F33" s="24"/>
      <c r="G33" s="27" t="n">
        <f aca="false">G31*D33</f>
        <v>19624.3213541667</v>
      </c>
      <c r="H33" s="27" t="n">
        <f aca="false">H31*D33</f>
        <v>20213.0509947917</v>
      </c>
      <c r="I33" s="27" t="n">
        <f aca="false">I31*D33</f>
        <v>20819.4425246354</v>
      </c>
      <c r="J33" s="27" t="n">
        <f aca="false">SUM(G33:I33)</f>
        <v>60656.8148735938</v>
      </c>
    </row>
    <row r="34" customFormat="false" ht="15" hidden="false" customHeight="false" outlineLevel="0" collapsed="false">
      <c r="A34" s="28"/>
      <c r="B34" s="28"/>
      <c r="C34" s="28"/>
      <c r="D34" s="28"/>
      <c r="E34" s="28"/>
      <c r="F34" s="29"/>
      <c r="G34" s="29"/>
      <c r="H34" s="29"/>
      <c r="I34" s="29"/>
      <c r="J34" s="29"/>
    </row>
    <row r="35" customFormat="false" ht="15" hidden="false" customHeight="false" outlineLevel="0" collapsed="false">
      <c r="A35" s="30" t="s">
        <v>33</v>
      </c>
      <c r="B35" s="30"/>
      <c r="C35" s="30"/>
      <c r="D35" s="30"/>
      <c r="E35" s="30"/>
      <c r="F35" s="31"/>
      <c r="G35" s="31" t="n">
        <f aca="false">G29+G33</f>
        <v>104465.406770833</v>
      </c>
      <c r="H35" s="31" t="n">
        <f aca="false">H29+H33</f>
        <v>107599.368973958</v>
      </c>
      <c r="I35" s="31" t="n">
        <f aca="false">I29+I33</f>
        <v>110827.350043177</v>
      </c>
      <c r="J35" s="31" t="n">
        <f aca="false">J29+J33</f>
        <v>322892.125787969</v>
      </c>
    </row>
    <row r="36" customFormat="false" ht="15" hidden="false" customHeight="false" outlineLevel="0" collapsed="false">
      <c r="B36" s="0" t="s">
        <v>34</v>
      </c>
    </row>
    <row r="37" customFormat="false" ht="15" hidden="false" customHeight="false" outlineLevel="0" collapsed="false">
      <c r="B37" s="0" t="s">
        <v>34</v>
      </c>
      <c r="J37" s="32"/>
    </row>
    <row r="38" customFormat="false" ht="15" hidden="false" customHeight="false" outlineLevel="0" collapsed="false">
      <c r="A38" s="33"/>
      <c r="B38" s="34" t="s">
        <v>35</v>
      </c>
    </row>
  </sheetData>
  <mergeCells count="2">
    <mergeCell ref="A1:J1"/>
    <mergeCell ref="A2:C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4.28"/>
    <col collapsed="false" customWidth="true" hidden="false" outlineLevel="0" max="2" min="2" style="0" width="17.29"/>
    <col collapsed="false" customWidth="true" hidden="false" outlineLevel="0" max="3" min="3" style="0" width="10.58"/>
    <col collapsed="false" customWidth="true" hidden="false" outlineLevel="0" max="4" min="4" style="0" width="10.85"/>
  </cols>
  <sheetData>
    <row r="1" customFormat="false" ht="15" hidden="false" customHeight="false" outlineLevel="0" collapsed="false">
      <c r="A1" s="0" t="s">
        <v>36</v>
      </c>
      <c r="B1" s="0" t="s">
        <v>37</v>
      </c>
      <c r="C1" s="0" t="s">
        <v>38</v>
      </c>
    </row>
    <row r="3" customFormat="false" ht="15" hidden="false" customHeight="false" outlineLevel="0" collapsed="false">
      <c r="A3" s="0" t="s">
        <v>27</v>
      </c>
      <c r="B3" s="35" t="n">
        <v>43344</v>
      </c>
      <c r="C3" s="36" t="n">
        <v>6160</v>
      </c>
      <c r="D3" s="11"/>
    </row>
    <row r="4" customFormat="false" ht="15" hidden="false" customHeight="false" outlineLevel="0" collapsed="false">
      <c r="B4" s="35" t="n">
        <v>43466</v>
      </c>
      <c r="C4" s="36" t="n">
        <f aca="false">3172+(3172*1.03)</f>
        <v>6439.16</v>
      </c>
    </row>
    <row r="5" customFormat="false" ht="15" hidden="false" customHeight="false" outlineLevel="0" collapsed="false">
      <c r="B5" s="35" t="n">
        <v>43586</v>
      </c>
      <c r="C5" s="36" t="n">
        <f aca="false">C3*1.03</f>
        <v>6344.8</v>
      </c>
    </row>
    <row r="6" customFormat="false" ht="15" hidden="false" customHeight="false" outlineLevel="0" collapsed="false">
      <c r="B6" s="35" t="n">
        <v>43709</v>
      </c>
      <c r="C6" s="36" t="n">
        <f aca="false">C5</f>
        <v>6344.8</v>
      </c>
    </row>
    <row r="7" customFormat="false" ht="15" hidden="false" customHeight="false" outlineLevel="0" collapsed="false">
      <c r="C7" s="36"/>
    </row>
    <row r="8" customFormat="false" ht="15" hidden="false" customHeight="false" outlineLevel="0" collapsed="false">
      <c r="A8" s="0" t="s">
        <v>39</v>
      </c>
      <c r="B8" s="35" t="n">
        <v>43344</v>
      </c>
      <c r="C8" s="36" t="n">
        <v>36250</v>
      </c>
      <c r="D8" s="36" t="n">
        <v>33547</v>
      </c>
    </row>
    <row r="9" customFormat="false" ht="15" hidden="false" customHeight="false" outlineLevel="0" collapsed="false">
      <c r="B9" s="35" t="n">
        <v>43466</v>
      </c>
      <c r="C9" s="36" t="n">
        <f aca="false">(36250/12*8)+((36250*1.03)/12*4)</f>
        <v>36612.5</v>
      </c>
      <c r="D9" s="36" t="n">
        <v>33882</v>
      </c>
    </row>
    <row r="10" customFormat="false" ht="15" hidden="false" customHeight="false" outlineLevel="0" collapsed="false">
      <c r="B10" s="35" t="n">
        <v>43586</v>
      </c>
      <c r="C10" s="36" t="n">
        <f aca="false">(36250/12*4)+((36250*1.03)/12*8)</f>
        <v>36975</v>
      </c>
      <c r="D10" s="36" t="n">
        <v>34218</v>
      </c>
    </row>
    <row r="11" customFormat="false" ht="15" hidden="false" customHeight="false" outlineLevel="0" collapsed="false">
      <c r="B11" s="35" t="n">
        <v>43709</v>
      </c>
      <c r="C11" s="36" t="n">
        <f aca="false">36250*1.03</f>
        <v>37337.5</v>
      </c>
      <c r="D11" s="36" t="n">
        <f aca="false">D8*1.03</f>
        <v>34553.41</v>
      </c>
    </row>
    <row r="12" customFormat="false" ht="15" hidden="false" customHeight="false" outlineLevel="0" collapsed="false">
      <c r="C12" s="36"/>
    </row>
    <row r="13" customFormat="false" ht="15" hidden="false" customHeight="false" outlineLevel="0" collapsed="false">
      <c r="A13" s="0" t="s">
        <v>40</v>
      </c>
      <c r="B13" s="35" t="s">
        <v>41</v>
      </c>
      <c r="C13" s="36" t="s">
        <v>42</v>
      </c>
    </row>
    <row r="14" customFormat="false" ht="15" hidden="false" customHeight="false" outlineLevel="0" collapsed="false">
      <c r="B14" s="35" t="s">
        <v>43</v>
      </c>
      <c r="C14" s="36" t="s">
        <v>44</v>
      </c>
    </row>
    <row r="15" customFormat="false" ht="15" hidden="false" customHeight="false" outlineLevel="0" collapsed="false">
      <c r="C15" s="36"/>
    </row>
    <row r="16" customFormat="false" ht="15" hidden="false" customHeight="false" outlineLevel="0" collapsed="false">
      <c r="A16" s="0" t="s">
        <v>45</v>
      </c>
      <c r="B16" s="35" t="n">
        <v>43282</v>
      </c>
      <c r="C16" s="36" t="n">
        <f aca="false">65410</f>
        <v>65410</v>
      </c>
      <c r="D16" s="0" t="s">
        <v>46</v>
      </c>
    </row>
    <row r="17" customFormat="false" ht="15" hidden="false" customHeight="false" outlineLevel="0" collapsed="false">
      <c r="B17" s="0" t="s">
        <v>47</v>
      </c>
      <c r="C17" s="36" t="n">
        <f aca="false">C16*1.03</f>
        <v>67372.3</v>
      </c>
    </row>
    <row r="18" customFormat="false" ht="15" hidden="false" customHeight="false" outlineLevel="0" collapsed="false">
      <c r="C18" s="36"/>
    </row>
    <row r="19" customFormat="false" ht="15" hidden="false" customHeight="false" outlineLevel="0" collapsed="false">
      <c r="C19" s="3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LibreOffice/6.4.6.2$Linux_X86_64 LibreOffice_project/40$Build-2</Application>
  <Company>Northeastern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2013-05-30T19:52:42Z</dcterms:created>
  <dc:creator>Diane Keys</dc:creator>
  <dc:description/>
  <dc:language>en-US</dc:language>
  <cp:lastModifiedBy/>
  <cp:lastPrinted>2015-09-09T18:08:32Z</cp:lastPrinted>
  <dcterms:modified xsi:type="dcterms:W3CDTF">2020-09-29T15:44:13Z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Northeastern University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